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A140D1E9-83A2-48DD-9A14-528906338884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výpočet 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AN14" i="1"/>
  <c r="E15" i="1" l="1"/>
  <c r="AO14" i="1"/>
  <c r="AP14" i="1" s="1"/>
  <c r="AK89" i="1"/>
  <c r="AL89" i="1" s="1"/>
  <c r="AK93" i="1"/>
  <c r="AL93" i="1" s="1"/>
  <c r="AK92" i="1"/>
  <c r="AL92" i="1" s="1"/>
  <c r="AK99" i="1"/>
  <c r="AL99" i="1" s="1"/>
  <c r="AK95" i="1"/>
  <c r="AL95" i="1" s="1"/>
  <c r="AK94" i="1"/>
  <c r="AL94" i="1" s="1"/>
  <c r="AK104" i="1"/>
  <c r="AL104" i="1" s="1"/>
  <c r="AK100" i="1"/>
  <c r="AL100" i="1" s="1"/>
  <c r="AK105" i="1"/>
  <c r="AL105" i="1" s="1"/>
  <c r="AK107" i="1"/>
  <c r="AL107" i="1" s="1"/>
  <c r="AK90" i="1"/>
  <c r="AL90" i="1" s="1"/>
  <c r="AK91" i="1"/>
  <c r="AL91" i="1" s="1"/>
  <c r="AK96" i="1"/>
  <c r="AL96" i="1" s="1"/>
  <c r="AK102" i="1"/>
  <c r="AL102" i="1" s="1"/>
  <c r="AK101" i="1"/>
  <c r="AL101" i="1" s="1"/>
  <c r="AK108" i="1"/>
  <c r="AL108" i="1" s="1"/>
  <c r="AK109" i="1"/>
  <c r="AL109" i="1" s="1"/>
  <c r="AK98" i="1"/>
  <c r="AL98" i="1" s="1"/>
  <c r="AK106" i="1"/>
  <c r="AL106" i="1" s="1"/>
  <c r="AK103" i="1"/>
  <c r="AL103" i="1" s="1"/>
  <c r="AK97" i="1"/>
  <c r="AL97" i="1" s="1"/>
  <c r="AK88" i="1"/>
  <c r="AL88" i="1" l="1"/>
  <c r="AM88" i="1" s="1"/>
  <c r="AK110" i="1"/>
  <c r="F14" i="1" s="1"/>
  <c r="AM103" i="1"/>
  <c r="AP103" i="1"/>
  <c r="AO103" i="1"/>
  <c r="AN103" i="1"/>
  <c r="AN108" i="1"/>
  <c r="AO108" i="1"/>
  <c r="AP108" i="1"/>
  <c r="AM108" i="1"/>
  <c r="AN91" i="1"/>
  <c r="AO91" i="1"/>
  <c r="AM91" i="1"/>
  <c r="AP91" i="1"/>
  <c r="AM100" i="1"/>
  <c r="AO100" i="1"/>
  <c r="AN100" i="1"/>
  <c r="AP100" i="1"/>
  <c r="AM97" i="1"/>
  <c r="AN97" i="1"/>
  <c r="AP97" i="1"/>
  <c r="AO97" i="1"/>
  <c r="AO106" i="1"/>
  <c r="AN106" i="1"/>
  <c r="AP106" i="1"/>
  <c r="AM106" i="1"/>
  <c r="AO109" i="1"/>
  <c r="AN109" i="1"/>
  <c r="AM109" i="1"/>
  <c r="AP109" i="1"/>
  <c r="AN101" i="1"/>
  <c r="AO101" i="1"/>
  <c r="AM101" i="1"/>
  <c r="AP101" i="1"/>
  <c r="AM96" i="1"/>
  <c r="AO96" i="1"/>
  <c r="AP96" i="1"/>
  <c r="AN96" i="1"/>
  <c r="AO90" i="1"/>
  <c r="AN90" i="1"/>
  <c r="AM90" i="1"/>
  <c r="AP90" i="1"/>
  <c r="AP105" i="1"/>
  <c r="AM105" i="1"/>
  <c r="AO105" i="1"/>
  <c r="AN105" i="1"/>
  <c r="AM104" i="1"/>
  <c r="AN104" i="1"/>
  <c r="AO104" i="1"/>
  <c r="AP104" i="1"/>
  <c r="AO95" i="1"/>
  <c r="AN95" i="1"/>
  <c r="AP95" i="1"/>
  <c r="AM95" i="1"/>
  <c r="AN92" i="1"/>
  <c r="AM92" i="1"/>
  <c r="AP92" i="1"/>
  <c r="AO92" i="1"/>
  <c r="AP89" i="1"/>
  <c r="AM89" i="1"/>
  <c r="AN89" i="1"/>
  <c r="AO89" i="1"/>
  <c r="AM98" i="1"/>
  <c r="AN98" i="1"/>
  <c r="AO98" i="1"/>
  <c r="AP98" i="1"/>
  <c r="AP102" i="1"/>
  <c r="AM102" i="1"/>
  <c r="AO102" i="1"/>
  <c r="AN102" i="1"/>
  <c r="AP107" i="1"/>
  <c r="AN107" i="1"/>
  <c r="AO107" i="1"/>
  <c r="AM107" i="1"/>
  <c r="AO94" i="1"/>
  <c r="AP94" i="1"/>
  <c r="AM94" i="1"/>
  <c r="AN94" i="1"/>
  <c r="AM99" i="1"/>
  <c r="AO99" i="1"/>
  <c r="AP99" i="1"/>
  <c r="AN99" i="1"/>
  <c r="AM93" i="1"/>
  <c r="AN93" i="1"/>
  <c r="AP93" i="1"/>
  <c r="AO93" i="1"/>
  <c r="AN88" i="1" l="1"/>
  <c r="AN110" i="1" s="1"/>
  <c r="AL17" i="1" s="1"/>
  <c r="AP88" i="1"/>
  <c r="AP110" i="1" s="1"/>
  <c r="AO88" i="1"/>
  <c r="AO110" i="1" s="1"/>
  <c r="AM111" i="1"/>
  <c r="I16" i="1" s="1"/>
  <c r="AP19" i="1" l="1"/>
  <c r="G16" i="1"/>
  <c r="H16" i="1"/>
  <c r="J16" i="1"/>
  <c r="AL19" i="1"/>
  <c r="C19" i="1" s="1"/>
  <c r="AO19" i="1" s="1"/>
  <c r="F17" i="1" l="1"/>
  <c r="F18" i="1" s="1"/>
  <c r="F13" i="1"/>
  <c r="G14" i="1"/>
  <c r="E14" i="1"/>
  <c r="C17" i="1" s="1"/>
  <c r="G13" i="1"/>
  <c r="E13" i="1"/>
  <c r="AQ19" i="1"/>
  <c r="C21" i="1" s="1"/>
  <c r="C22" i="1" s="1"/>
  <c r="C23" i="1" s="1"/>
  <c r="AQ89" i="1"/>
  <c r="AQ94" i="1"/>
  <c r="AQ92" i="1"/>
  <c r="AQ91" i="1"/>
  <c r="AQ101" i="1"/>
  <c r="AQ98" i="1"/>
  <c r="AQ99" i="1"/>
  <c r="AQ104" i="1"/>
  <c r="AQ105" i="1"/>
  <c r="AQ106" i="1"/>
  <c r="AQ108" i="1"/>
  <c r="AQ102" i="1"/>
  <c r="AQ93" i="1"/>
  <c r="AQ103" i="1"/>
  <c r="AQ95" i="1"/>
  <c r="AQ97" i="1"/>
  <c r="AQ96" i="1"/>
  <c r="AQ90" i="1"/>
  <c r="AQ107" i="1"/>
  <c r="AQ100" i="1"/>
  <c r="AQ109" i="1"/>
  <c r="AQ88" i="1"/>
  <c r="AQ110" i="1" l="1"/>
  <c r="D19" i="1" l="1"/>
  <c r="D21" i="1" s="1"/>
</calcChain>
</file>

<file path=xl/sharedStrings.xml><?xml version="1.0" encoding="utf-8"?>
<sst xmlns="http://schemas.openxmlformats.org/spreadsheetml/2006/main" count="65" uniqueCount="38">
  <si>
    <t>DA</t>
  </si>
  <si>
    <t>DS</t>
  </si>
  <si>
    <t>L</t>
  </si>
  <si>
    <t>Ds</t>
  </si>
  <si>
    <t>Tp</t>
  </si>
  <si>
    <t>Tp min</t>
  </si>
  <si>
    <t>Lt</t>
  </si>
  <si>
    <t>vnitřní průměr prostupu (otvor) v mm</t>
  </si>
  <si>
    <t>D</t>
  </si>
  <si>
    <t>vnější průměr trubky v mm</t>
  </si>
  <si>
    <t>d</t>
  </si>
  <si>
    <t>Návod k použití:</t>
  </si>
  <si>
    <t xml:space="preserve">IL </t>
  </si>
  <si>
    <t>síla stěny</t>
  </si>
  <si>
    <t xml:space="preserve">         od  -  do</t>
  </si>
  <si>
    <t>min. Ps</t>
  </si>
  <si>
    <t>Typ</t>
  </si>
  <si>
    <t>Tp max.</t>
  </si>
  <si>
    <t>Tp min.</t>
  </si>
  <si>
    <t>Minimální</t>
  </si>
  <si>
    <t xml:space="preserve">       Pro průměry</t>
  </si>
  <si>
    <t>Ps =</t>
  </si>
  <si>
    <t>typ</t>
  </si>
  <si>
    <t>Počet segmentů na jeden prostup</t>
  </si>
  <si>
    <t xml:space="preserve"> Kontrolní výpočet: </t>
  </si>
  <si>
    <t xml:space="preserve">Použitelné typy: </t>
  </si>
  <si>
    <t>vyberte vždy jeden z nabídnutých typů (viz Použitelné typy)</t>
  </si>
  <si>
    <t>šedé buňky je třeba vyplňovat ručně</t>
  </si>
  <si>
    <t>Po zadání průměrů "d" a "D" vyberte a zadejte "typ".</t>
  </si>
  <si>
    <t>Při možnosti volby z více typů, má přednost ten, u nějž je "Tp" blíže k "Tp min"</t>
  </si>
  <si>
    <t xml:space="preserve">vysvělivky: </t>
  </si>
  <si>
    <t>těsněný prostor</t>
  </si>
  <si>
    <t>minimální velikost Tp</t>
  </si>
  <si>
    <t>Prodej těsnění IL zajišťuje v ČR firma DISA s.r.o., tel.548141215-6, mail info@disa.cz</t>
  </si>
  <si>
    <t>Případné nejasnosti či dotazy směrujte na 724005241 (Ing.Gryc, firma DISA s.r.o.).</t>
  </si>
  <si>
    <t>Při objednávání těsnění uvádějte vždy typ, provedení a počet segmentů. Např. IL 300 S, 8 segmentů.</t>
  </si>
  <si>
    <t>Těsnění IL se dodávají v provedení C; S; BC; BS; O; OS a T.</t>
  </si>
  <si>
    <t>Zjištění vhodného typu a počtu segmentů těsnění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</si>
</sst>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_ ;[Red]\-0.00\ "/>
  </numFmts>
  <fonts count="6" x14ac:knownFonts="1">
    <font>
      <sz val="10"/>
      <name val="Arial CE"/>
      <charset val="238"/>
    </font>
    <font>
      <sz val="10"/>
      <color rgb="FFFF0000"/>
      <name val="Arial CE"/>
      <charset val="238"/>
    </font>
    <font>
      <sz val="20"/>
      <name val="Arial CE"/>
      <charset val="238"/>
    </font>
    <font>
      <sz val="10"/>
      <color rgb="FF00B0F0"/>
      <name val="Arial CE"/>
      <charset val="238"/>
    </font>
    <font>
      <b/>
      <sz val="10"/>
      <name val="Arial CE"/>
      <charset val="238"/>
    </font>
    <font>
      <sz val="1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/>
    <xf numFmtId="165" fontId="0" fillId="0" borderId="0" xfId="0" applyNumberFormat="1"/>
    <xf numFmtId="0" fontId="0" fillId="2" borderId="0" xfId="0" applyFill="1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</cellXfs>
  <cellStyles count="1">
    <cellStyle name="Normální" xfId="0" builtinId="0"/>
  </cellStyles>
  <dxfs count="4">
    <dxf>
      <font>
        <color auto="1"/>
      </font>
      <fill>
        <patternFill>
          <bgColor rgb="FFFFFF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121"/>
  <sheetViews>
    <sheetView showGridLines="0" tabSelected="1" zoomScale="90" zoomScaleNormal="90" workbookViewId="0">
      <selection activeCell="C14" sqref="C14"/>
    </sheetView>
  </sheetViews>
  <sheetFormatPr defaultRowHeight="12.75" x14ac:dyDescent="0.2"/>
  <cols>
    <col min="2" max="4" width="10.28515625" customWidth="1"/>
    <col min="6" max="6" width="9.140625" customWidth="1"/>
    <col min="9" max="36" width="9.140625" customWidth="1"/>
    <col min="39" max="39" width="11.42578125" bestFit="1" customWidth="1"/>
  </cols>
  <sheetData>
    <row r="1" spans="2:42" ht="23.25" customHeight="1" x14ac:dyDescent="0.35">
      <c r="B1" s="15" t="s">
        <v>37</v>
      </c>
      <c r="C1" s="14"/>
    </row>
    <row r="2" spans="2:42" ht="23.25" customHeight="1" x14ac:dyDescent="0.35">
      <c r="B2" s="15"/>
      <c r="C2" s="14"/>
    </row>
    <row r="3" spans="2:42" ht="12.75" customHeight="1" x14ac:dyDescent="0.2">
      <c r="B3" s="7" t="s">
        <v>11</v>
      </c>
      <c r="C3" s="2"/>
      <c r="D3" t="s">
        <v>27</v>
      </c>
      <c r="I3" s="9"/>
    </row>
    <row r="4" spans="2:42" ht="12.75" customHeight="1" x14ac:dyDescent="0.2">
      <c r="B4" s="7"/>
      <c r="C4" s="3" t="s">
        <v>10</v>
      </c>
      <c r="D4" t="s">
        <v>9</v>
      </c>
      <c r="I4" s="9"/>
    </row>
    <row r="5" spans="2:42" ht="12.75" customHeight="1" x14ac:dyDescent="0.2">
      <c r="B5" s="7"/>
      <c r="C5" s="3" t="s">
        <v>8</v>
      </c>
      <c r="D5" t="s">
        <v>7</v>
      </c>
      <c r="I5" s="9"/>
    </row>
    <row r="6" spans="2:42" ht="12.75" customHeight="1" x14ac:dyDescent="0.2">
      <c r="B6" s="7"/>
      <c r="C6" s="3" t="s">
        <v>22</v>
      </c>
      <c r="D6" t="s">
        <v>26</v>
      </c>
      <c r="I6" s="9"/>
    </row>
    <row r="7" spans="2:42" ht="12.75" customHeight="1" x14ac:dyDescent="0.2">
      <c r="B7" s="7"/>
      <c r="I7" s="9"/>
    </row>
    <row r="8" spans="2:42" ht="12.75" customHeight="1" x14ac:dyDescent="0.2">
      <c r="B8" s="6" t="s">
        <v>28</v>
      </c>
      <c r="I8" s="9"/>
    </row>
    <row r="9" spans="2:42" ht="12.75" customHeight="1" x14ac:dyDescent="0.2">
      <c r="B9" s="6" t="s">
        <v>29</v>
      </c>
      <c r="I9" s="9"/>
    </row>
    <row r="10" spans="2:42" ht="12.75" customHeight="1" x14ac:dyDescent="0.2">
      <c r="B10" s="7"/>
      <c r="E10" s="7" t="s">
        <v>30</v>
      </c>
      <c r="F10" t="s">
        <v>4</v>
      </c>
      <c r="G10" t="s">
        <v>31</v>
      </c>
      <c r="I10" s="9"/>
    </row>
    <row r="11" spans="2:42" ht="12.75" customHeight="1" x14ac:dyDescent="0.2">
      <c r="B11" s="7"/>
      <c r="F11" t="s">
        <v>5</v>
      </c>
      <c r="G11" t="s">
        <v>32</v>
      </c>
      <c r="I11" s="9"/>
    </row>
    <row r="12" spans="2:42" ht="12.75" customHeight="1" x14ac:dyDescent="0.2">
      <c r="B12" s="7"/>
      <c r="I12" s="9"/>
    </row>
    <row r="13" spans="2:42" x14ac:dyDescent="0.2">
      <c r="C13" s="12" t="str">
        <f>IF(AND(LEN($C$15)&gt;0,$C$14&gt;$C$15),"Chybné zadání.  d &gt; D ","")</f>
        <v/>
      </c>
      <c r="E13" s="3" t="str">
        <f>IF(AND(LEN($G$16)&gt;2,$C$16&lt;&gt;0),"Tp min","")</f>
        <v/>
      </c>
      <c r="F13" s="3" t="str">
        <f>IF(AND(LEN($G$16)&gt;0,$AN$14&gt;=9),"Tp","")</f>
        <v/>
      </c>
      <c r="G13" s="3" t="str">
        <f>IF(AND(LEN($G$16)&gt;2,$C$16&lt;&gt;0),"Tp max","")</f>
        <v/>
      </c>
      <c r="AN13" t="s">
        <v>4</v>
      </c>
      <c r="AO13" t="s">
        <v>3</v>
      </c>
      <c r="AP13" t="s">
        <v>2</v>
      </c>
    </row>
    <row r="14" spans="2:42" x14ac:dyDescent="0.2">
      <c r="C14" s="10"/>
      <c r="D14" t="s">
        <v>10</v>
      </c>
      <c r="E14" s="3" t="str">
        <f>IF(AND(LEN($G$16)&gt;2,$C$16&lt;&gt;0),AO110,"")</f>
        <v/>
      </c>
      <c r="F14" s="11" t="str">
        <f>IF(AND($AK$110&gt;0,$AN$14&gt;=9),$AN$14,"")</f>
        <v/>
      </c>
      <c r="G14" s="3" t="str">
        <f>IF(AND(LEN($G$16)&gt;2,$C$16&lt;&gt;0),AP110,"")</f>
        <v/>
      </c>
      <c r="AN14" s="3">
        <f>($C$15-$C$14)/2</f>
        <v>0</v>
      </c>
      <c r="AO14">
        <f>$C$14+$AN$14</f>
        <v>0</v>
      </c>
      <c r="AP14">
        <f>AO14*PI()</f>
        <v>0</v>
      </c>
    </row>
    <row r="15" spans="2:42" x14ac:dyDescent="0.2">
      <c r="C15" s="10"/>
      <c r="D15" t="s">
        <v>8</v>
      </c>
      <c r="E15" s="1" t="str">
        <f>IF(AND($C$14&lt;&gt;0,$C$15&lt;&gt;0,$AN$14&lt;9,NOT(LEN($C$13)&gt;0)),"Příliš malý těsněný prostor. Zvětšete otvor!","")</f>
        <v/>
      </c>
    </row>
    <row r="16" spans="2:42" x14ac:dyDescent="0.2">
      <c r="C16" s="10"/>
      <c r="D16" t="s">
        <v>22</v>
      </c>
      <c r="F16" s="7" t="s">
        <v>25</v>
      </c>
      <c r="G16" s="3" t="str">
        <f>MID(AM111,1,3)</f>
        <v/>
      </c>
      <c r="H16" s="3" t="str">
        <f>MID(AM111,4,3)</f>
        <v/>
      </c>
      <c r="I16" s="3" t="str">
        <f>MID(AM111,7,3)</f>
        <v/>
      </c>
      <c r="J16" s="3" t="str">
        <f>MID(AM111,10,3)</f>
        <v/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2:43" x14ac:dyDescent="0.2">
      <c r="C17" t="str">
        <f>IF(AND(LEN($C$16)&gt;2,$E$14=0,LEN($C$13)&lt;3,LEN($E$15)&lt;3),"Zadejte správně typ těsnění.","")</f>
        <v/>
      </c>
      <c r="F17" s="1" t="str">
        <f>IF(AND(LEN($C$13)&lt;3,LEN($E$15)&lt;3,LEN($G$16)&lt;2,$AN$14&gt;0,LEN($C$14)&gt;0),"Segmentové těsnění IL nelze použít.","")</f>
        <v/>
      </c>
      <c r="AL17">
        <f>$AN$110</f>
        <v>0</v>
      </c>
      <c r="AM17" t="s">
        <v>6</v>
      </c>
    </row>
    <row r="18" spans="2:43" x14ac:dyDescent="0.2">
      <c r="B18" s="16" t="s">
        <v>23</v>
      </c>
      <c r="C18" s="16"/>
      <c r="D18" s="16"/>
      <c r="F18" t="str">
        <f>IF(LEN($F$17)&gt;5,"Vyzkoušejte možnost použití kompaktního těsnění Pressio.","")</f>
        <v/>
      </c>
      <c r="I18" s="3"/>
      <c r="AO18" s="3" t="s">
        <v>1</v>
      </c>
      <c r="AP18" s="3" t="s">
        <v>5</v>
      </c>
      <c r="AQ18" s="3" t="s">
        <v>0</v>
      </c>
    </row>
    <row r="19" spans="2:43" x14ac:dyDescent="0.2">
      <c r="C19" s="13">
        <f>ROUND(AL19,0)</f>
        <v>0</v>
      </c>
      <c r="D19" s="1" t="str">
        <f>IF(AND($C$16&lt;&gt;0,$AQ$110&gt;0,LEN($C$17)&lt;3)," POZOR - nedovolený počet segmentů","")</f>
        <v/>
      </c>
      <c r="I19" s="3"/>
      <c r="AK19" s="7" t="s">
        <v>21</v>
      </c>
      <c r="AL19">
        <f>IF(AL17=0,0,AP14/AL17)</f>
        <v>0</v>
      </c>
      <c r="AN19" s="8"/>
      <c r="AO19">
        <f>(AL17*C19)/PI()</f>
        <v>0</v>
      </c>
      <c r="AP19">
        <f>$AO$110</f>
        <v>0</v>
      </c>
      <c r="AQ19">
        <f>AO19+AP19</f>
        <v>0</v>
      </c>
    </row>
    <row r="20" spans="2:43" x14ac:dyDescent="0.2">
      <c r="C20" s="3"/>
      <c r="D20" s="1"/>
      <c r="I20" s="3"/>
      <c r="AK20" s="7"/>
      <c r="AN20" s="8"/>
    </row>
    <row r="21" spans="2:43" x14ac:dyDescent="0.2">
      <c r="B21" s="7" t="s">
        <v>24</v>
      </c>
      <c r="C21" s="9">
        <f>$C$15-AQ19</f>
        <v>0</v>
      </c>
      <c r="D21" t="str">
        <f>IF(AND(LEN($D$19)=0,$C$21&lt;0,$C$21&gt;=-2,LEN($H$16)&gt;2)," Použijte raději typ s kladnou hodnotou kontr.výpočtu.","")</f>
        <v/>
      </c>
      <c r="AN21" s="8"/>
    </row>
    <row r="22" spans="2:43" x14ac:dyDescent="0.2">
      <c r="B22" s="7"/>
      <c r="C22" s="1" t="str">
        <f>IF(AND(LEN($H$16)&lt;2,$C$21&lt;-2)," Nelze použít, doporučujeme zvětšit otvor.","")</f>
        <v/>
      </c>
      <c r="I22" s="9"/>
      <c r="AN22" s="8"/>
    </row>
    <row r="23" spans="2:43" x14ac:dyDescent="0.2">
      <c r="B23" s="7"/>
      <c r="C23" s="1" t="str">
        <f>IF(AND(LEN($C$22)&lt;3,$C$21&lt;-2)," Nelze použít, doporučujeme použít jiný typ těsnění nebo zvětšit otvor.","")</f>
        <v/>
      </c>
      <c r="I23" s="9"/>
      <c r="AN23" s="8"/>
    </row>
    <row r="24" spans="2:43" x14ac:dyDescent="0.2">
      <c r="B24" s="7"/>
      <c r="C24" s="1"/>
      <c r="I24" s="9"/>
      <c r="AN24" s="8"/>
    </row>
    <row r="25" spans="2:43" x14ac:dyDescent="0.2">
      <c r="B25" s="7"/>
      <c r="C25" s="1"/>
      <c r="I25" s="9"/>
      <c r="AN25" s="8"/>
    </row>
    <row r="26" spans="2:43" x14ac:dyDescent="0.2">
      <c r="B26" s="7"/>
      <c r="C26" s="1"/>
      <c r="I26" s="9"/>
      <c r="AN26" s="8"/>
    </row>
    <row r="27" spans="2:43" x14ac:dyDescent="0.2">
      <c r="B27" s="6" t="s">
        <v>35</v>
      </c>
      <c r="I27" s="9"/>
      <c r="AN27" s="8"/>
    </row>
    <row r="28" spans="2:43" x14ac:dyDescent="0.2">
      <c r="B28" s="6" t="s">
        <v>36</v>
      </c>
      <c r="I28" s="9"/>
      <c r="AN28" s="8"/>
    </row>
    <row r="29" spans="2:43" x14ac:dyDescent="0.2">
      <c r="B29" s="7"/>
      <c r="I29" s="9"/>
      <c r="AN29" s="8"/>
    </row>
    <row r="30" spans="2:43" x14ac:dyDescent="0.2">
      <c r="B30" t="s">
        <v>33</v>
      </c>
      <c r="I30" s="9"/>
      <c r="AN30" s="8"/>
    </row>
    <row r="31" spans="2:43" x14ac:dyDescent="0.2">
      <c r="I31" s="9"/>
      <c r="AN31" s="8"/>
    </row>
    <row r="32" spans="2:43" x14ac:dyDescent="0.2">
      <c r="B32" s="6" t="s">
        <v>34</v>
      </c>
      <c r="I32" s="9"/>
      <c r="AN32" s="8"/>
    </row>
    <row r="33" spans="2:40" x14ac:dyDescent="0.2">
      <c r="B33" s="7"/>
      <c r="I33" s="9"/>
      <c r="AN33" s="8"/>
    </row>
    <row r="34" spans="2:40" x14ac:dyDescent="0.2">
      <c r="B34" s="7"/>
      <c r="I34" s="9"/>
      <c r="AN34" s="8"/>
    </row>
    <row r="35" spans="2:40" x14ac:dyDescent="0.2">
      <c r="B35" s="7"/>
      <c r="I35" s="9"/>
      <c r="AN35" s="8"/>
    </row>
    <row r="36" spans="2:40" x14ac:dyDescent="0.2">
      <c r="B36" s="7"/>
      <c r="I36" s="9"/>
      <c r="AN36" s="8"/>
    </row>
    <row r="37" spans="2:40" x14ac:dyDescent="0.2">
      <c r="B37" s="7"/>
      <c r="I37" s="9"/>
      <c r="AN37" s="8"/>
    </row>
    <row r="38" spans="2:40" x14ac:dyDescent="0.2">
      <c r="B38" s="7"/>
      <c r="I38" s="9"/>
      <c r="AN38" s="8"/>
    </row>
    <row r="39" spans="2:40" x14ac:dyDescent="0.2">
      <c r="B39" s="7"/>
      <c r="I39" s="9"/>
      <c r="AN39" s="8"/>
    </row>
    <row r="40" spans="2:40" x14ac:dyDescent="0.2">
      <c r="B40" s="7"/>
      <c r="I40" s="9"/>
      <c r="AN40" s="8"/>
    </row>
    <row r="41" spans="2:40" x14ac:dyDescent="0.2">
      <c r="B41" s="7"/>
      <c r="I41" s="9"/>
      <c r="AN41" s="8"/>
    </row>
    <row r="42" spans="2:40" x14ac:dyDescent="0.2">
      <c r="B42" s="7"/>
      <c r="I42" s="9"/>
      <c r="AN42" s="8"/>
    </row>
    <row r="43" spans="2:40" x14ac:dyDescent="0.2">
      <c r="B43" s="7"/>
      <c r="I43" s="9"/>
      <c r="AN43" s="8"/>
    </row>
    <row r="44" spans="2:40" x14ac:dyDescent="0.2">
      <c r="B44" s="7"/>
      <c r="I44" s="9"/>
      <c r="AN44" s="8"/>
    </row>
    <row r="45" spans="2:40" x14ac:dyDescent="0.2">
      <c r="B45" s="7"/>
      <c r="I45" s="9"/>
      <c r="AN45" s="8"/>
    </row>
    <row r="46" spans="2:40" x14ac:dyDescent="0.2">
      <c r="B46" s="7"/>
      <c r="I46" s="9"/>
      <c r="AN46" s="8"/>
    </row>
    <row r="47" spans="2:40" x14ac:dyDescent="0.2">
      <c r="B47" s="7"/>
      <c r="I47" s="9"/>
      <c r="AN47" s="8"/>
    </row>
    <row r="48" spans="2:40" x14ac:dyDescent="0.2">
      <c r="B48" s="7"/>
      <c r="I48" s="9"/>
      <c r="AN48" s="8"/>
    </row>
    <row r="49" spans="2:40" x14ac:dyDescent="0.2">
      <c r="B49" s="7"/>
      <c r="I49" s="9"/>
      <c r="AN49" s="8"/>
    </row>
    <row r="50" spans="2:40" x14ac:dyDescent="0.2">
      <c r="B50" s="7"/>
      <c r="I50" s="9"/>
      <c r="AN50" s="8"/>
    </row>
    <row r="51" spans="2:40" x14ac:dyDescent="0.2">
      <c r="B51" s="7"/>
      <c r="I51" s="9"/>
      <c r="AN51" s="8"/>
    </row>
    <row r="52" spans="2:40" x14ac:dyDescent="0.2">
      <c r="B52" s="7"/>
      <c r="I52" s="9"/>
      <c r="AN52" s="8"/>
    </row>
    <row r="53" spans="2:40" x14ac:dyDescent="0.2">
      <c r="B53" s="7"/>
      <c r="I53" s="9"/>
      <c r="AN53" s="8"/>
    </row>
    <row r="54" spans="2:40" x14ac:dyDescent="0.2">
      <c r="B54" s="7"/>
      <c r="I54" s="9"/>
      <c r="AN54" s="8"/>
    </row>
    <row r="55" spans="2:40" x14ac:dyDescent="0.2">
      <c r="B55" s="7"/>
      <c r="I55" s="9"/>
      <c r="AN55" s="8"/>
    </row>
    <row r="56" spans="2:40" x14ac:dyDescent="0.2">
      <c r="B56" s="7"/>
      <c r="I56" s="9"/>
      <c r="AN56" s="8"/>
    </row>
    <row r="57" spans="2:40" x14ac:dyDescent="0.2">
      <c r="B57" s="7"/>
      <c r="I57" s="9"/>
      <c r="AN57" s="8"/>
    </row>
    <row r="58" spans="2:40" x14ac:dyDescent="0.2">
      <c r="B58" s="7"/>
      <c r="I58" s="9"/>
      <c r="AN58" s="8"/>
    </row>
    <row r="59" spans="2:40" x14ac:dyDescent="0.2">
      <c r="B59" s="7"/>
      <c r="I59" s="9"/>
      <c r="AN59" s="8"/>
    </row>
    <row r="60" spans="2:40" x14ac:dyDescent="0.2">
      <c r="B60" s="7"/>
      <c r="I60" s="9"/>
      <c r="AN60" s="8"/>
    </row>
    <row r="61" spans="2:40" x14ac:dyDescent="0.2">
      <c r="B61" s="7"/>
      <c r="I61" s="9"/>
      <c r="AN61" s="8"/>
    </row>
    <row r="62" spans="2:40" x14ac:dyDescent="0.2">
      <c r="B62" s="7"/>
      <c r="I62" s="9"/>
      <c r="AN62" s="8"/>
    </row>
    <row r="63" spans="2:40" x14ac:dyDescent="0.2">
      <c r="B63" s="7"/>
      <c r="I63" s="9"/>
      <c r="AN63" s="8"/>
    </row>
    <row r="64" spans="2:40" x14ac:dyDescent="0.2">
      <c r="B64" s="7"/>
      <c r="I64" s="9"/>
      <c r="AN64" s="8"/>
    </row>
    <row r="65" spans="2:40" x14ac:dyDescent="0.2">
      <c r="B65" s="7"/>
      <c r="I65" s="9"/>
      <c r="AN65" s="8"/>
    </row>
    <row r="66" spans="2:40" x14ac:dyDescent="0.2">
      <c r="B66" s="7"/>
      <c r="I66" s="9"/>
      <c r="AN66" s="8"/>
    </row>
    <row r="67" spans="2:40" x14ac:dyDescent="0.2">
      <c r="B67" s="7"/>
      <c r="I67" s="9"/>
      <c r="AN67" s="8"/>
    </row>
    <row r="68" spans="2:40" x14ac:dyDescent="0.2">
      <c r="B68" s="7"/>
      <c r="I68" s="9"/>
      <c r="AN68" s="8"/>
    </row>
    <row r="69" spans="2:40" x14ac:dyDescent="0.2">
      <c r="B69" s="7"/>
      <c r="I69" s="9"/>
      <c r="AN69" s="8"/>
    </row>
    <row r="70" spans="2:40" x14ac:dyDescent="0.2">
      <c r="B70" s="7"/>
      <c r="I70" s="9"/>
      <c r="AN70" s="8"/>
    </row>
    <row r="71" spans="2:40" x14ac:dyDescent="0.2">
      <c r="B71" s="7"/>
      <c r="I71" s="9"/>
      <c r="AN71" s="8"/>
    </row>
    <row r="72" spans="2:40" x14ac:dyDescent="0.2">
      <c r="B72" s="7"/>
      <c r="I72" s="9"/>
      <c r="AN72" s="8"/>
    </row>
    <row r="73" spans="2:40" x14ac:dyDescent="0.2">
      <c r="B73" s="7"/>
      <c r="I73" s="9"/>
      <c r="AN73" s="8"/>
    </row>
    <row r="74" spans="2:40" x14ac:dyDescent="0.2">
      <c r="B74" s="7"/>
      <c r="I74" s="9"/>
      <c r="AN74" s="8"/>
    </row>
    <row r="75" spans="2:40" x14ac:dyDescent="0.2">
      <c r="B75" s="7"/>
      <c r="I75" s="9"/>
      <c r="AN75" s="8"/>
    </row>
    <row r="76" spans="2:40" x14ac:dyDescent="0.2">
      <c r="B76" s="7"/>
      <c r="I76" s="9"/>
      <c r="AN76" s="8"/>
    </row>
    <row r="77" spans="2:40" x14ac:dyDescent="0.2">
      <c r="B77" s="7"/>
      <c r="I77" s="9"/>
      <c r="AN77" s="8"/>
    </row>
    <row r="78" spans="2:40" x14ac:dyDescent="0.2">
      <c r="B78" s="7"/>
      <c r="I78" s="9"/>
      <c r="AN78" s="8"/>
    </row>
    <row r="79" spans="2:40" x14ac:dyDescent="0.2">
      <c r="B79" s="7"/>
      <c r="I79" s="9"/>
      <c r="AN79" s="8"/>
    </row>
    <row r="80" spans="2:40" x14ac:dyDescent="0.2">
      <c r="B80" s="7"/>
      <c r="I80" s="9"/>
      <c r="AN80" s="8"/>
    </row>
    <row r="81" spans="2:43" x14ac:dyDescent="0.2">
      <c r="B81" s="7"/>
      <c r="I81" s="9"/>
      <c r="AN81" s="8"/>
    </row>
    <row r="82" spans="2:43" x14ac:dyDescent="0.2">
      <c r="B82" s="7"/>
      <c r="I82" s="9"/>
      <c r="AN82" s="8"/>
    </row>
    <row r="83" spans="2:43" x14ac:dyDescent="0.2">
      <c r="B83" s="7"/>
      <c r="I83" s="9"/>
      <c r="AN83" s="8"/>
    </row>
    <row r="84" spans="2:43" x14ac:dyDescent="0.2">
      <c r="B84" s="7"/>
      <c r="I84" s="9"/>
      <c r="AN84" s="8"/>
    </row>
    <row r="85" spans="2:43" x14ac:dyDescent="0.2">
      <c r="B85" s="7"/>
      <c r="I85" s="9"/>
      <c r="AN85" s="8"/>
    </row>
    <row r="86" spans="2:43" x14ac:dyDescent="0.2">
      <c r="B86" s="7"/>
      <c r="H86" t="s">
        <v>20</v>
      </c>
      <c r="J86" s="3" t="s">
        <v>19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2:43" x14ac:dyDescent="0.2">
      <c r="B87" s="3" t="s">
        <v>18</v>
      </c>
      <c r="C87" s="7" t="s">
        <v>17</v>
      </c>
      <c r="D87" s="16" t="s">
        <v>16</v>
      </c>
      <c r="E87" s="16"/>
      <c r="F87" s="3" t="s">
        <v>6</v>
      </c>
      <c r="G87" s="3" t="s">
        <v>15</v>
      </c>
      <c r="H87" t="s">
        <v>14</v>
      </c>
      <c r="J87" s="3" t="s">
        <v>13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2:43" x14ac:dyDescent="0.2">
      <c r="B88" s="4">
        <v>9</v>
      </c>
      <c r="C88" s="4">
        <v>12.5</v>
      </c>
      <c r="D88" s="7" t="s">
        <v>12</v>
      </c>
      <c r="E88" s="6">
        <v>100</v>
      </c>
      <c r="F88" s="4">
        <v>31</v>
      </c>
      <c r="G88" s="3">
        <v>4</v>
      </c>
      <c r="H88" s="4">
        <v>26.9</v>
      </c>
      <c r="I88" s="4">
        <v>219</v>
      </c>
      <c r="J88" s="3">
        <v>60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K88">
        <f t="shared" ref="AK88:AK109" si="0">IF(AND($H88&lt;=$C$14,$C$14&lt;=$I88,$B88&lt;=$AN$14,$AN$14&lt;=$C88),1,0)</f>
        <v>0</v>
      </c>
      <c r="AL88" t="str">
        <f t="shared" ref="AL88:AL109" si="1">IF(AK88=1,E88,"")</f>
        <v/>
      </c>
      <c r="AM88" t="str">
        <f t="shared" ref="AM88:AM109" si="2">TEXT(AL88,0 )</f>
        <v/>
      </c>
      <c r="AN88" t="str">
        <f t="shared" ref="AN88:AN109" si="3">IF(AND(AL88&lt;&gt;0,AL88&lt;&gt;"",$C$16=AL88),F88," ")</f>
        <v xml:space="preserve"> </v>
      </c>
      <c r="AO88" t="str">
        <f t="shared" ref="AO88:AO109" si="4">IF(AND(AL88&lt;&gt;0,AL88&lt;&gt;"",$C$16=AL88),B88," ")</f>
        <v xml:space="preserve"> </v>
      </c>
      <c r="AP88" t="str">
        <f>IF(AND(AL88&lt;&gt;0,AL88&lt;&gt;"",$C$16=AL88),C88," ")</f>
        <v xml:space="preserve"> </v>
      </c>
      <c r="AQ88">
        <f t="shared" ref="AQ88:AQ109" si="5">IF(AND($C$19&lt;G88,AK88=1),1,0)</f>
        <v>0</v>
      </c>
    </row>
    <row r="89" spans="2:43" x14ac:dyDescent="0.2">
      <c r="B89" s="4">
        <v>12.5</v>
      </c>
      <c r="C89" s="4">
        <v>15.7</v>
      </c>
      <c r="D89" s="7" t="s">
        <v>12</v>
      </c>
      <c r="E89" s="6">
        <v>200</v>
      </c>
      <c r="F89" s="4">
        <v>30</v>
      </c>
      <c r="G89" s="5">
        <v>4</v>
      </c>
      <c r="H89" s="4">
        <v>21.3</v>
      </c>
      <c r="I89" s="4">
        <v>323.89999999999998</v>
      </c>
      <c r="J89" s="3">
        <v>63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K89">
        <f t="shared" si="0"/>
        <v>0</v>
      </c>
      <c r="AL89" t="str">
        <f t="shared" si="1"/>
        <v/>
      </c>
      <c r="AM89" t="str">
        <f t="shared" si="2"/>
        <v/>
      </c>
      <c r="AN89" t="str">
        <f t="shared" si="3"/>
        <v xml:space="preserve"> </v>
      </c>
      <c r="AO89" t="str">
        <f t="shared" si="4"/>
        <v xml:space="preserve"> </v>
      </c>
      <c r="AP89" t="str">
        <f t="shared" ref="AP89:AP109" si="6">IF(AND(AL89&lt;&gt;0,AL89&lt;&gt;"",$C$16=AL89),C89," ")</f>
        <v xml:space="preserve"> </v>
      </c>
      <c r="AQ89">
        <f t="shared" si="5"/>
        <v>0</v>
      </c>
    </row>
    <row r="90" spans="2:43" x14ac:dyDescent="0.2">
      <c r="B90" s="4">
        <v>16</v>
      </c>
      <c r="C90" s="4">
        <v>20</v>
      </c>
      <c r="D90" s="7" t="s">
        <v>12</v>
      </c>
      <c r="E90" s="6">
        <v>265</v>
      </c>
      <c r="F90" s="4">
        <v>41</v>
      </c>
      <c r="G90" s="5">
        <v>5</v>
      </c>
      <c r="H90" s="4">
        <v>50</v>
      </c>
      <c r="I90" s="4">
        <v>406.4</v>
      </c>
      <c r="J90" s="3">
        <v>63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K90">
        <f t="shared" si="0"/>
        <v>0</v>
      </c>
      <c r="AL90" t="str">
        <f t="shared" si="1"/>
        <v/>
      </c>
      <c r="AM90" t="str">
        <f t="shared" si="2"/>
        <v/>
      </c>
      <c r="AN90" t="str">
        <f t="shared" si="3"/>
        <v xml:space="preserve"> </v>
      </c>
      <c r="AO90" t="str">
        <f t="shared" si="4"/>
        <v xml:space="preserve"> </v>
      </c>
      <c r="AP90" t="str">
        <f t="shared" si="6"/>
        <v xml:space="preserve"> </v>
      </c>
      <c r="AQ90">
        <f t="shared" si="5"/>
        <v>0</v>
      </c>
    </row>
    <row r="91" spans="2:43" x14ac:dyDescent="0.2">
      <c r="B91" s="4">
        <v>16</v>
      </c>
      <c r="C91" s="4">
        <v>20</v>
      </c>
      <c r="D91" s="7" t="s">
        <v>12</v>
      </c>
      <c r="E91" s="6">
        <v>275</v>
      </c>
      <c r="F91" s="4">
        <v>25.6</v>
      </c>
      <c r="G91" s="5">
        <v>4</v>
      </c>
      <c r="H91" s="4">
        <v>0</v>
      </c>
      <c r="I91" s="4">
        <v>90</v>
      </c>
      <c r="J91" s="3">
        <v>63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K91">
        <f t="shared" si="0"/>
        <v>0</v>
      </c>
      <c r="AL91" t="str">
        <f t="shared" si="1"/>
        <v/>
      </c>
      <c r="AM91" t="str">
        <f t="shared" si="2"/>
        <v/>
      </c>
      <c r="AN91" t="str">
        <f t="shared" si="3"/>
        <v xml:space="preserve"> </v>
      </c>
      <c r="AO91" t="str">
        <f t="shared" si="4"/>
        <v xml:space="preserve"> </v>
      </c>
      <c r="AP91" t="str">
        <f t="shared" si="6"/>
        <v xml:space="preserve"> </v>
      </c>
      <c r="AQ91">
        <f t="shared" si="5"/>
        <v>0</v>
      </c>
    </row>
    <row r="92" spans="2:43" x14ac:dyDescent="0.2">
      <c r="B92" s="4">
        <v>18</v>
      </c>
      <c r="C92" s="4">
        <v>22.5</v>
      </c>
      <c r="D92" s="7" t="s">
        <v>12</v>
      </c>
      <c r="E92" s="6">
        <v>300</v>
      </c>
      <c r="F92" s="4">
        <v>41</v>
      </c>
      <c r="G92" s="5">
        <v>5</v>
      </c>
      <c r="H92" s="4">
        <v>44.5</v>
      </c>
      <c r="I92" s="4">
        <v>273</v>
      </c>
      <c r="J92" s="3">
        <v>90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K92">
        <f t="shared" si="0"/>
        <v>0</v>
      </c>
      <c r="AL92" t="str">
        <f t="shared" si="1"/>
        <v/>
      </c>
      <c r="AM92" t="str">
        <f t="shared" si="2"/>
        <v/>
      </c>
      <c r="AN92" t="str">
        <f t="shared" si="3"/>
        <v xml:space="preserve"> </v>
      </c>
      <c r="AO92" t="str">
        <f t="shared" si="4"/>
        <v xml:space="preserve"> </v>
      </c>
      <c r="AP92" t="str">
        <f t="shared" si="6"/>
        <v xml:space="preserve"> </v>
      </c>
      <c r="AQ92">
        <f t="shared" si="5"/>
        <v>0</v>
      </c>
    </row>
    <row r="93" spans="2:43" x14ac:dyDescent="0.2">
      <c r="B93" s="4">
        <v>18</v>
      </c>
      <c r="C93" s="4">
        <v>22.5</v>
      </c>
      <c r="D93" s="7" t="s">
        <v>12</v>
      </c>
      <c r="E93" s="6">
        <v>310</v>
      </c>
      <c r="F93" s="4">
        <v>57</v>
      </c>
      <c r="G93" s="5">
        <v>5</v>
      </c>
      <c r="H93" s="4">
        <v>154.4</v>
      </c>
      <c r="I93" s="4">
        <v>406.4</v>
      </c>
      <c r="J93" s="3">
        <v>90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K93">
        <f t="shared" si="0"/>
        <v>0</v>
      </c>
      <c r="AL93" t="str">
        <f t="shared" si="1"/>
        <v/>
      </c>
      <c r="AM93" t="str">
        <f t="shared" si="2"/>
        <v/>
      </c>
      <c r="AN93" t="str">
        <f t="shared" si="3"/>
        <v xml:space="preserve"> </v>
      </c>
      <c r="AO93" t="str">
        <f t="shared" si="4"/>
        <v xml:space="preserve"> </v>
      </c>
      <c r="AP93" t="str">
        <f t="shared" si="6"/>
        <v xml:space="preserve"> </v>
      </c>
      <c r="AQ93">
        <f t="shared" si="5"/>
        <v>0</v>
      </c>
    </row>
    <row r="94" spans="2:43" x14ac:dyDescent="0.2">
      <c r="B94" s="4">
        <v>21.1</v>
      </c>
      <c r="C94" s="4">
        <v>26</v>
      </c>
      <c r="D94" s="7" t="s">
        <v>12</v>
      </c>
      <c r="E94" s="6">
        <v>315</v>
      </c>
      <c r="F94" s="4">
        <v>38.4</v>
      </c>
      <c r="G94" s="5">
        <v>5</v>
      </c>
      <c r="H94" s="4">
        <v>37</v>
      </c>
      <c r="I94" s="4">
        <v>323.89999999999998</v>
      </c>
      <c r="J94" s="3">
        <v>90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K94">
        <f t="shared" si="0"/>
        <v>0</v>
      </c>
      <c r="AL94" t="str">
        <f t="shared" si="1"/>
        <v/>
      </c>
      <c r="AM94" t="str">
        <f t="shared" si="2"/>
        <v/>
      </c>
      <c r="AN94" t="str">
        <f t="shared" si="3"/>
        <v xml:space="preserve"> </v>
      </c>
      <c r="AO94" t="str">
        <f t="shared" si="4"/>
        <v xml:space="preserve"> </v>
      </c>
      <c r="AP94" t="str">
        <f t="shared" si="6"/>
        <v xml:space="preserve"> </v>
      </c>
      <c r="AQ94">
        <f t="shared" si="5"/>
        <v>0</v>
      </c>
    </row>
    <row r="95" spans="2:43" x14ac:dyDescent="0.2">
      <c r="B95" s="4">
        <v>23.2</v>
      </c>
      <c r="C95" s="4">
        <v>30</v>
      </c>
      <c r="D95" s="7" t="s">
        <v>12</v>
      </c>
      <c r="E95" s="6">
        <v>325</v>
      </c>
      <c r="F95" s="4">
        <v>79</v>
      </c>
      <c r="G95" s="5">
        <v>6</v>
      </c>
      <c r="H95" s="4">
        <v>133</v>
      </c>
      <c r="I95" s="4">
        <v>711</v>
      </c>
      <c r="J95" s="3">
        <v>100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K95">
        <f t="shared" si="0"/>
        <v>0</v>
      </c>
      <c r="AL95" t="str">
        <f t="shared" si="1"/>
        <v/>
      </c>
      <c r="AM95" t="str">
        <f t="shared" si="2"/>
        <v/>
      </c>
      <c r="AN95" t="str">
        <f t="shared" si="3"/>
        <v xml:space="preserve"> </v>
      </c>
      <c r="AO95" t="str">
        <f t="shared" si="4"/>
        <v xml:space="preserve"> </v>
      </c>
      <c r="AP95" t="str">
        <f t="shared" si="6"/>
        <v xml:space="preserve"> </v>
      </c>
      <c r="AQ95">
        <f t="shared" si="5"/>
        <v>0</v>
      </c>
    </row>
    <row r="96" spans="2:43" x14ac:dyDescent="0.2">
      <c r="B96" s="4">
        <v>25.5</v>
      </c>
      <c r="C96" s="4">
        <v>34</v>
      </c>
      <c r="D96" s="7" t="s">
        <v>12</v>
      </c>
      <c r="E96" s="6">
        <v>340</v>
      </c>
      <c r="F96" s="4">
        <v>41.4</v>
      </c>
      <c r="G96" s="5">
        <v>4</v>
      </c>
      <c r="H96" s="4">
        <v>30</v>
      </c>
      <c r="I96" s="4">
        <v>323.89999999999998</v>
      </c>
      <c r="J96" s="3">
        <v>100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K96">
        <f t="shared" si="0"/>
        <v>0</v>
      </c>
      <c r="AL96" t="str">
        <f t="shared" si="1"/>
        <v/>
      </c>
      <c r="AM96" t="str">
        <f t="shared" si="2"/>
        <v/>
      </c>
      <c r="AN96" t="str">
        <f t="shared" si="3"/>
        <v xml:space="preserve"> </v>
      </c>
      <c r="AO96" t="str">
        <f t="shared" si="4"/>
        <v xml:space="preserve"> </v>
      </c>
      <c r="AP96" t="str">
        <f t="shared" si="6"/>
        <v xml:space="preserve"> </v>
      </c>
      <c r="AQ96">
        <f t="shared" si="5"/>
        <v>0</v>
      </c>
    </row>
    <row r="97" spans="2:43" x14ac:dyDescent="0.2">
      <c r="B97" s="4">
        <v>32</v>
      </c>
      <c r="C97" s="4">
        <v>42</v>
      </c>
      <c r="D97" s="7" t="s">
        <v>12</v>
      </c>
      <c r="E97" s="6">
        <v>360</v>
      </c>
      <c r="F97" s="4">
        <v>55.1</v>
      </c>
      <c r="G97" s="5">
        <v>5</v>
      </c>
      <c r="H97" s="4">
        <v>40</v>
      </c>
      <c r="I97" s="4">
        <v>406.4</v>
      </c>
      <c r="J97" s="3">
        <v>100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K97">
        <f t="shared" si="0"/>
        <v>0</v>
      </c>
      <c r="AL97" t="str">
        <f t="shared" si="1"/>
        <v/>
      </c>
      <c r="AM97" t="str">
        <f t="shared" si="2"/>
        <v/>
      </c>
      <c r="AN97" t="str">
        <f t="shared" si="3"/>
        <v xml:space="preserve"> </v>
      </c>
      <c r="AO97" t="str">
        <f t="shared" si="4"/>
        <v xml:space="preserve"> </v>
      </c>
      <c r="AP97" t="str">
        <f t="shared" si="6"/>
        <v xml:space="preserve"> </v>
      </c>
      <c r="AQ97">
        <f t="shared" si="5"/>
        <v>0</v>
      </c>
    </row>
    <row r="98" spans="2:43" x14ac:dyDescent="0.2">
      <c r="B98" s="4">
        <v>36</v>
      </c>
      <c r="C98" s="4">
        <v>46</v>
      </c>
      <c r="D98" s="7" t="s">
        <v>12</v>
      </c>
      <c r="E98" s="6">
        <v>400</v>
      </c>
      <c r="F98" s="4">
        <v>93.1</v>
      </c>
      <c r="G98" s="5">
        <v>6</v>
      </c>
      <c r="H98" s="4">
        <v>139.69999999999999</v>
      </c>
      <c r="I98" s="4">
        <v>1220</v>
      </c>
      <c r="J98" s="3">
        <v>125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K98">
        <f t="shared" si="0"/>
        <v>0</v>
      </c>
      <c r="AL98" t="str">
        <f t="shared" si="1"/>
        <v/>
      </c>
      <c r="AM98" t="str">
        <f t="shared" si="2"/>
        <v/>
      </c>
      <c r="AN98" t="str">
        <f t="shared" si="3"/>
        <v xml:space="preserve"> </v>
      </c>
      <c r="AO98" t="str">
        <f t="shared" si="4"/>
        <v xml:space="preserve"> </v>
      </c>
      <c r="AP98" t="str">
        <f t="shared" si="6"/>
        <v xml:space="preserve"> </v>
      </c>
      <c r="AQ98">
        <f t="shared" si="5"/>
        <v>0</v>
      </c>
    </row>
    <row r="99" spans="2:43" x14ac:dyDescent="0.2">
      <c r="B99" s="4">
        <v>37</v>
      </c>
      <c r="C99" s="4">
        <v>48.5</v>
      </c>
      <c r="D99" s="7" t="s">
        <v>12</v>
      </c>
      <c r="E99" s="6">
        <v>410</v>
      </c>
      <c r="F99" s="4">
        <v>67.599999999999994</v>
      </c>
      <c r="G99" s="5">
        <v>5</v>
      </c>
      <c r="H99" s="4">
        <v>60.3</v>
      </c>
      <c r="I99" s="4">
        <v>323.89999999999998</v>
      </c>
      <c r="J99" s="3">
        <v>125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K99">
        <f t="shared" si="0"/>
        <v>0</v>
      </c>
      <c r="AL99" t="str">
        <f t="shared" si="1"/>
        <v/>
      </c>
      <c r="AM99" t="str">
        <f t="shared" si="2"/>
        <v/>
      </c>
      <c r="AN99" t="str">
        <f t="shared" si="3"/>
        <v xml:space="preserve"> </v>
      </c>
      <c r="AO99" t="str">
        <f t="shared" si="4"/>
        <v xml:space="preserve"> </v>
      </c>
      <c r="AP99" t="str">
        <f t="shared" si="6"/>
        <v xml:space="preserve"> </v>
      </c>
      <c r="AQ99">
        <f t="shared" si="5"/>
        <v>0</v>
      </c>
    </row>
    <row r="100" spans="2:43" x14ac:dyDescent="0.2">
      <c r="B100" s="4">
        <v>28</v>
      </c>
      <c r="C100" s="4">
        <v>37</v>
      </c>
      <c r="D100" s="7" t="s">
        <v>12</v>
      </c>
      <c r="E100" s="6">
        <v>425</v>
      </c>
      <c r="F100" s="4">
        <v>93.1</v>
      </c>
      <c r="G100" s="5">
        <v>6</v>
      </c>
      <c r="H100" s="4">
        <v>144</v>
      </c>
      <c r="I100" s="4">
        <v>1220</v>
      </c>
      <c r="J100" s="3">
        <v>125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K100">
        <f t="shared" si="0"/>
        <v>0</v>
      </c>
      <c r="AL100" t="str">
        <f t="shared" si="1"/>
        <v/>
      </c>
      <c r="AM100" t="str">
        <f t="shared" si="2"/>
        <v/>
      </c>
      <c r="AN100" t="str">
        <f t="shared" si="3"/>
        <v xml:space="preserve"> </v>
      </c>
      <c r="AO100" t="str">
        <f t="shared" si="4"/>
        <v xml:space="preserve"> </v>
      </c>
      <c r="AP100" t="str">
        <f t="shared" si="6"/>
        <v xml:space="preserve"> </v>
      </c>
      <c r="AQ100">
        <f t="shared" si="5"/>
        <v>0</v>
      </c>
    </row>
    <row r="101" spans="2:43" x14ac:dyDescent="0.2">
      <c r="B101" s="4">
        <v>44</v>
      </c>
      <c r="C101" s="4">
        <v>55</v>
      </c>
      <c r="D101" s="7" t="s">
        <v>12</v>
      </c>
      <c r="E101" s="6">
        <v>440</v>
      </c>
      <c r="F101" s="4">
        <v>99</v>
      </c>
      <c r="G101" s="5">
        <v>6</v>
      </c>
      <c r="H101" s="4">
        <v>139.69999999999999</v>
      </c>
      <c r="I101" s="4">
        <v>1220</v>
      </c>
      <c r="J101" s="3">
        <v>125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K101">
        <f t="shared" si="0"/>
        <v>0</v>
      </c>
      <c r="AL101" t="str">
        <f t="shared" si="1"/>
        <v/>
      </c>
      <c r="AM101" t="str">
        <f t="shared" si="2"/>
        <v/>
      </c>
      <c r="AN101" t="str">
        <f t="shared" si="3"/>
        <v xml:space="preserve"> </v>
      </c>
      <c r="AO101" t="str">
        <f t="shared" si="4"/>
        <v xml:space="preserve"> </v>
      </c>
      <c r="AP101" t="str">
        <f t="shared" si="6"/>
        <v xml:space="preserve"> </v>
      </c>
      <c r="AQ101">
        <f t="shared" si="5"/>
        <v>0</v>
      </c>
    </row>
    <row r="102" spans="2:43" x14ac:dyDescent="0.2">
      <c r="B102" s="4">
        <v>41</v>
      </c>
      <c r="C102" s="4">
        <v>48.5</v>
      </c>
      <c r="D102" s="7" t="s">
        <v>12</v>
      </c>
      <c r="E102" s="6">
        <v>475</v>
      </c>
      <c r="F102" s="4">
        <v>68.599999999999994</v>
      </c>
      <c r="G102" s="5">
        <v>5</v>
      </c>
      <c r="H102" s="4">
        <v>60.3</v>
      </c>
      <c r="I102" s="4">
        <v>1220</v>
      </c>
      <c r="J102" s="3">
        <v>125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K102">
        <f t="shared" si="0"/>
        <v>0</v>
      </c>
      <c r="AL102" t="str">
        <f t="shared" si="1"/>
        <v/>
      </c>
      <c r="AM102" t="str">
        <f t="shared" si="2"/>
        <v/>
      </c>
      <c r="AN102" t="str">
        <f t="shared" si="3"/>
        <v xml:space="preserve"> </v>
      </c>
      <c r="AO102" t="str">
        <f t="shared" si="4"/>
        <v xml:space="preserve"> </v>
      </c>
      <c r="AP102" t="str">
        <f t="shared" si="6"/>
        <v xml:space="preserve"> </v>
      </c>
      <c r="AQ102">
        <f t="shared" si="5"/>
        <v>0</v>
      </c>
    </row>
    <row r="103" spans="2:43" x14ac:dyDescent="0.2">
      <c r="B103" s="4">
        <v>60</v>
      </c>
      <c r="C103" s="4">
        <v>71.5</v>
      </c>
      <c r="D103" s="7" t="s">
        <v>12</v>
      </c>
      <c r="E103" s="6">
        <v>500</v>
      </c>
      <c r="F103" s="4">
        <v>99.8</v>
      </c>
      <c r="G103" s="5">
        <v>5</v>
      </c>
      <c r="H103" s="4">
        <v>100</v>
      </c>
      <c r="I103" s="4">
        <v>1220</v>
      </c>
      <c r="J103" s="3">
        <v>140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K103">
        <f t="shared" si="0"/>
        <v>0</v>
      </c>
      <c r="AL103" t="str">
        <f t="shared" si="1"/>
        <v/>
      </c>
      <c r="AM103" t="str">
        <f t="shared" si="2"/>
        <v/>
      </c>
      <c r="AN103" t="str">
        <f t="shared" si="3"/>
        <v xml:space="preserve"> </v>
      </c>
      <c r="AO103" t="str">
        <f t="shared" si="4"/>
        <v xml:space="preserve"> </v>
      </c>
      <c r="AP103" t="str">
        <f t="shared" si="6"/>
        <v xml:space="preserve"> </v>
      </c>
      <c r="AQ103">
        <f t="shared" si="5"/>
        <v>0</v>
      </c>
    </row>
    <row r="104" spans="2:43" x14ac:dyDescent="0.2">
      <c r="B104" s="4">
        <v>55</v>
      </c>
      <c r="C104" s="4">
        <v>63.5</v>
      </c>
      <c r="D104" s="7" t="s">
        <v>12</v>
      </c>
      <c r="E104" s="6">
        <v>525</v>
      </c>
      <c r="F104" s="4">
        <v>99.8</v>
      </c>
      <c r="G104" s="5">
        <v>6</v>
      </c>
      <c r="H104" s="4">
        <v>133</v>
      </c>
      <c r="I104" s="4">
        <v>1220</v>
      </c>
      <c r="J104" s="3">
        <v>140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K104">
        <f t="shared" si="0"/>
        <v>0</v>
      </c>
      <c r="AL104" t="str">
        <f t="shared" si="1"/>
        <v/>
      </c>
      <c r="AM104" t="str">
        <f t="shared" si="2"/>
        <v/>
      </c>
      <c r="AN104" t="str">
        <f t="shared" si="3"/>
        <v xml:space="preserve"> </v>
      </c>
      <c r="AO104" t="str">
        <f t="shared" si="4"/>
        <v xml:space="preserve"> </v>
      </c>
      <c r="AP104" t="str">
        <f t="shared" si="6"/>
        <v xml:space="preserve"> </v>
      </c>
      <c r="AQ104">
        <f t="shared" si="5"/>
        <v>0</v>
      </c>
    </row>
    <row r="105" spans="2:43" x14ac:dyDescent="0.2">
      <c r="B105" s="4">
        <v>48</v>
      </c>
      <c r="C105" s="4">
        <v>58</v>
      </c>
      <c r="D105" s="7" t="s">
        <v>12</v>
      </c>
      <c r="E105" s="6">
        <v>575</v>
      </c>
      <c r="F105" s="4">
        <v>79.3</v>
      </c>
      <c r="G105" s="5">
        <v>5</v>
      </c>
      <c r="H105" s="4">
        <v>88.9</v>
      </c>
      <c r="I105" s="4">
        <v>1220</v>
      </c>
      <c r="J105" s="3">
        <v>140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K105">
        <f t="shared" si="0"/>
        <v>0</v>
      </c>
      <c r="AL105" t="str">
        <f t="shared" si="1"/>
        <v/>
      </c>
      <c r="AM105" t="str">
        <f t="shared" si="2"/>
        <v/>
      </c>
      <c r="AN105" t="str">
        <f t="shared" si="3"/>
        <v xml:space="preserve"> </v>
      </c>
      <c r="AO105" t="str">
        <f t="shared" si="4"/>
        <v xml:space="preserve"> </v>
      </c>
      <c r="AP105" t="str">
        <f t="shared" si="6"/>
        <v xml:space="preserve"> </v>
      </c>
      <c r="AQ105">
        <f t="shared" si="5"/>
        <v>0</v>
      </c>
    </row>
    <row r="106" spans="2:43" x14ac:dyDescent="0.2">
      <c r="B106" s="4">
        <v>81</v>
      </c>
      <c r="C106" s="4">
        <v>98</v>
      </c>
      <c r="D106" s="7" t="s">
        <v>12</v>
      </c>
      <c r="E106" s="6">
        <v>615</v>
      </c>
      <c r="F106" s="4">
        <v>155.5</v>
      </c>
      <c r="G106" s="5">
        <v>6</v>
      </c>
      <c r="H106" s="4">
        <v>219</v>
      </c>
      <c r="I106" s="4">
        <v>3000</v>
      </c>
      <c r="J106" s="3">
        <v>165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K106">
        <f t="shared" si="0"/>
        <v>0</v>
      </c>
      <c r="AL106" t="str">
        <f t="shared" si="1"/>
        <v/>
      </c>
      <c r="AM106" t="str">
        <f t="shared" si="2"/>
        <v/>
      </c>
      <c r="AN106" t="str">
        <f t="shared" si="3"/>
        <v xml:space="preserve"> </v>
      </c>
      <c r="AO106" t="str">
        <f t="shared" si="4"/>
        <v xml:space="preserve"> </v>
      </c>
      <c r="AP106" t="str">
        <f t="shared" si="6"/>
        <v xml:space="preserve"> </v>
      </c>
      <c r="AQ106">
        <f t="shared" si="5"/>
        <v>0</v>
      </c>
    </row>
    <row r="107" spans="2:43" x14ac:dyDescent="0.2">
      <c r="B107" s="4">
        <v>81</v>
      </c>
      <c r="C107" s="4">
        <v>98</v>
      </c>
      <c r="D107" s="7" t="s">
        <v>12</v>
      </c>
      <c r="E107" s="6">
        <v>625</v>
      </c>
      <c r="F107" s="4">
        <v>106.7</v>
      </c>
      <c r="G107" s="5">
        <v>5</v>
      </c>
      <c r="H107" s="4">
        <v>88.9</v>
      </c>
      <c r="I107" s="4">
        <v>2000</v>
      </c>
      <c r="J107" s="3">
        <v>165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K107">
        <f t="shared" si="0"/>
        <v>0</v>
      </c>
      <c r="AL107" t="str">
        <f t="shared" si="1"/>
        <v/>
      </c>
      <c r="AM107" t="str">
        <f t="shared" si="2"/>
        <v/>
      </c>
      <c r="AN107" t="str">
        <f t="shared" si="3"/>
        <v xml:space="preserve"> </v>
      </c>
      <c r="AO107" t="str">
        <f t="shared" si="4"/>
        <v xml:space="preserve"> </v>
      </c>
      <c r="AP107" t="str">
        <f t="shared" si="6"/>
        <v xml:space="preserve"> </v>
      </c>
      <c r="AQ107">
        <f t="shared" si="5"/>
        <v>0</v>
      </c>
    </row>
    <row r="108" spans="2:43" x14ac:dyDescent="0.2">
      <c r="B108" s="4">
        <v>69</v>
      </c>
      <c r="C108" s="4">
        <v>84</v>
      </c>
      <c r="D108" s="7" t="s">
        <v>12</v>
      </c>
      <c r="E108" s="6">
        <v>650</v>
      </c>
      <c r="F108" s="4">
        <v>106.7</v>
      </c>
      <c r="G108" s="5">
        <v>5</v>
      </c>
      <c r="H108" s="4">
        <v>88.9</v>
      </c>
      <c r="I108" s="4">
        <v>2000</v>
      </c>
      <c r="J108" s="3">
        <v>165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K108">
        <f t="shared" si="0"/>
        <v>0</v>
      </c>
      <c r="AL108" t="str">
        <f t="shared" si="1"/>
        <v/>
      </c>
      <c r="AM108" t="str">
        <f t="shared" si="2"/>
        <v/>
      </c>
      <c r="AN108" t="str">
        <f t="shared" si="3"/>
        <v xml:space="preserve"> </v>
      </c>
      <c r="AO108" t="str">
        <f t="shared" si="4"/>
        <v xml:space="preserve"> </v>
      </c>
      <c r="AP108" t="str">
        <f t="shared" si="6"/>
        <v xml:space="preserve"> </v>
      </c>
      <c r="AQ108">
        <f t="shared" si="5"/>
        <v>0</v>
      </c>
    </row>
    <row r="109" spans="2:43" x14ac:dyDescent="0.2">
      <c r="B109" s="4">
        <v>95</v>
      </c>
      <c r="C109" s="4">
        <v>110</v>
      </c>
      <c r="D109" s="7" t="s">
        <v>12</v>
      </c>
      <c r="E109" s="6">
        <v>700</v>
      </c>
      <c r="F109" s="4">
        <v>155.5</v>
      </c>
      <c r="G109" s="5">
        <v>6</v>
      </c>
      <c r="H109" s="4">
        <v>219</v>
      </c>
      <c r="I109" s="4">
        <v>3000</v>
      </c>
      <c r="J109" s="3">
        <v>165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K109">
        <f t="shared" si="0"/>
        <v>0</v>
      </c>
      <c r="AL109" t="str">
        <f t="shared" si="1"/>
        <v/>
      </c>
      <c r="AM109" t="str">
        <f t="shared" si="2"/>
        <v/>
      </c>
      <c r="AN109" t="str">
        <f t="shared" si="3"/>
        <v xml:space="preserve"> </v>
      </c>
      <c r="AO109" t="str">
        <f t="shared" si="4"/>
        <v xml:space="preserve"> </v>
      </c>
      <c r="AP109" t="str">
        <f t="shared" si="6"/>
        <v xml:space="preserve"> </v>
      </c>
      <c r="AQ109">
        <f t="shared" si="5"/>
        <v>0</v>
      </c>
    </row>
    <row r="110" spans="2:43" x14ac:dyDescent="0.2">
      <c r="AK110">
        <f>SUM(AK88:AK109)</f>
        <v>0</v>
      </c>
      <c r="AN110">
        <f>SUM(AN88:AN109)</f>
        <v>0</v>
      </c>
      <c r="AO110">
        <f>SUM(AO88:AO109)</f>
        <v>0</v>
      </c>
      <c r="AP110">
        <f>SUM(AP88:AP109)</f>
        <v>0</v>
      </c>
      <c r="AQ110">
        <f>SUM(AQ88:AQ109)</f>
        <v>0</v>
      </c>
    </row>
    <row r="111" spans="2:43" x14ac:dyDescent="0.2">
      <c r="AM111" t="str">
        <f>CONCATENATE(AM88,AM89,AM90,AM91,AM92,AM93,AM94,AM95,AM96,AM97,AM98,AM99,AM100,AM101,AM102,AM103,AM104,AM105,AM106,AM107,AM108,AM109)</f>
        <v/>
      </c>
    </row>
    <row r="121" spans="3:3" x14ac:dyDescent="0.2">
      <c r="C121" s="1"/>
    </row>
  </sheetData>
  <sheetProtection sheet="1" objects="1" scenarios="1" formatColumns="0" formatRows="0"/>
  <mergeCells count="2">
    <mergeCell ref="D87:E87"/>
    <mergeCell ref="B18:D18"/>
  </mergeCells>
  <conditionalFormatting sqref="C19:C20">
    <cfRule type="expression" dxfId="3" priority="1">
      <formula>AQ110&gt;0</formula>
    </cfRule>
  </conditionalFormatting>
  <conditionalFormatting sqref="B88:AI109">
    <cfRule type="expression" dxfId="2" priority="14" stopIfTrue="1">
      <formula>AND($AL$17=0,$B88&lt;=$AN$14,$AN$14&lt;=$C88,$C$14&gt;=$H88,$C$14&lt;=$I88)</formula>
    </cfRule>
    <cfRule type="expression" dxfId="1" priority="15">
      <formula>AND($C$16=$E88,$B88&lt;=$AN$14,$AN$14&lt;=$C88,$C$14&gt;=$H88,$C$14&lt;=$I88)</formula>
    </cfRule>
    <cfRule type="expression" dxfId="0" priority="16">
      <formula>AND($AL$17&lt;&gt;0,$B88&lt;=$AN$14,$AN$14&lt;=$C88,$C$14&gt;=$H88,$C$14&lt;=$I88)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 IL</vt:lpstr>
    </vt:vector>
  </TitlesOfParts>
  <Company>DISA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Gryc</dc:creator>
  <cp:lastModifiedBy>Tomáš Gryc</cp:lastModifiedBy>
  <dcterms:created xsi:type="dcterms:W3CDTF">2015-03-26T14:45:19Z</dcterms:created>
  <dcterms:modified xsi:type="dcterms:W3CDTF">2022-12-05T11:38:07Z</dcterms:modified>
</cp:coreProperties>
</file>